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540" windowWidth="25320" windowHeight="12300" activeTab="1"/>
  </bookViews>
  <sheets>
    <sheet name="по доведенным предельным объема" sheetId="5" r:id="rId1"/>
    <sheet name="целевые" sheetId="6" r:id="rId2"/>
  </sheets>
  <definedNames>
    <definedName name="_xlnm.Print_Titles" localSheetId="0">'по доведенным предельным объема'!$9:$12</definedName>
    <definedName name="_xlnm.Print_Titles" localSheetId="1">целевые!$5:$7</definedName>
  </definedNames>
  <calcPr calcId="145621"/>
</workbook>
</file>

<file path=xl/calcChain.xml><?xml version="1.0" encoding="utf-8"?>
<calcChain xmlns="http://schemas.openxmlformats.org/spreadsheetml/2006/main">
  <c r="E63" i="5" l="1"/>
  <c r="E61" i="5"/>
  <c r="I18" i="5"/>
  <c r="H18" i="5"/>
  <c r="I44" i="5"/>
  <c r="J44" i="5"/>
  <c r="H44" i="5"/>
  <c r="I47" i="5"/>
  <c r="J47" i="5"/>
  <c r="H47" i="5"/>
  <c r="E15" i="6"/>
  <c r="F15" i="6"/>
  <c r="G15" i="6"/>
  <c r="H15" i="6"/>
  <c r="I15" i="6"/>
  <c r="J15" i="6"/>
  <c r="D15" i="6"/>
  <c r="F12" i="6"/>
  <c r="G12" i="6"/>
  <c r="H12" i="6"/>
  <c r="I12" i="6"/>
  <c r="J12" i="6"/>
  <c r="E12" i="6"/>
  <c r="E9" i="6"/>
  <c r="F9" i="6"/>
  <c r="G9" i="6"/>
  <c r="H9" i="6"/>
  <c r="I9" i="6"/>
  <c r="J9" i="6"/>
  <c r="D9" i="6"/>
  <c r="E66" i="5" l="1"/>
  <c r="E65" i="5"/>
  <c r="E67" i="5" s="1"/>
  <c r="E34" i="5" l="1"/>
  <c r="E27" i="5"/>
  <c r="E24" i="5"/>
  <c r="E21" i="5"/>
  <c r="E22" i="5" s="1"/>
  <c r="E15" i="5"/>
  <c r="I59" i="5" l="1"/>
  <c r="J40" i="5" l="1"/>
  <c r="I40" i="5"/>
  <c r="I62" i="5" s="1"/>
  <c r="I39" i="5"/>
  <c r="G40" i="5"/>
  <c r="G38" i="5"/>
  <c r="G59" i="5"/>
  <c r="F40" i="5" l="1"/>
  <c r="F39" i="5"/>
  <c r="G39" i="5"/>
  <c r="G41" i="5" s="1"/>
  <c r="H39" i="5"/>
  <c r="J39" i="5"/>
  <c r="J41" i="5" s="1"/>
  <c r="J57" i="5" l="1"/>
  <c r="I57" i="5"/>
  <c r="H57" i="5"/>
  <c r="G57" i="5"/>
  <c r="F57" i="5"/>
  <c r="F58" i="5"/>
  <c r="G58" i="5"/>
  <c r="H58" i="5"/>
  <c r="I58" i="5"/>
  <c r="J58" i="5"/>
  <c r="F59" i="5"/>
  <c r="E56" i="5"/>
  <c r="E55" i="5"/>
  <c r="F41" i="5" l="1"/>
  <c r="E57" i="5"/>
  <c r="G62" i="5"/>
  <c r="J38" i="5" l="1"/>
  <c r="I38" i="5"/>
  <c r="H38" i="5"/>
  <c r="F38" i="5"/>
  <c r="E38" i="5"/>
  <c r="J54" i="5" l="1"/>
  <c r="I54" i="5"/>
  <c r="H54" i="5"/>
  <c r="G54" i="5"/>
  <c r="F54" i="5"/>
  <c r="E52" i="5"/>
  <c r="E54" i="5" s="1"/>
  <c r="J51" i="5"/>
  <c r="I51" i="5"/>
  <c r="H51" i="5"/>
  <c r="G51" i="5"/>
  <c r="F51" i="5"/>
  <c r="E50" i="5"/>
  <c r="E49" i="5"/>
  <c r="J48" i="5"/>
  <c r="I48" i="5"/>
  <c r="H48" i="5"/>
  <c r="G48" i="5"/>
  <c r="F48" i="5"/>
  <c r="E47" i="5"/>
  <c r="E46" i="5"/>
  <c r="G45" i="5"/>
  <c r="F45" i="5"/>
  <c r="J59" i="5"/>
  <c r="H59" i="5"/>
  <c r="E43" i="5"/>
  <c r="F62" i="5"/>
  <c r="G61" i="5"/>
  <c r="J35" i="5"/>
  <c r="I35" i="5"/>
  <c r="H35" i="5"/>
  <c r="G35" i="5"/>
  <c r="F35" i="5"/>
  <c r="E33" i="5"/>
  <c r="J32" i="5"/>
  <c r="I32" i="5"/>
  <c r="H32" i="5"/>
  <c r="G32" i="5"/>
  <c r="F32" i="5"/>
  <c r="E32" i="5"/>
  <c r="J28" i="5"/>
  <c r="I28" i="5"/>
  <c r="H28" i="5"/>
  <c r="G28" i="5"/>
  <c r="F28" i="5"/>
  <c r="E26" i="5"/>
  <c r="J25" i="5"/>
  <c r="I25" i="5"/>
  <c r="H25" i="5"/>
  <c r="G25" i="5"/>
  <c r="F25" i="5"/>
  <c r="E25" i="5"/>
  <c r="J22" i="5"/>
  <c r="I22" i="5"/>
  <c r="H22" i="5"/>
  <c r="G22" i="5"/>
  <c r="F22" i="5"/>
  <c r="J19" i="5"/>
  <c r="I19" i="5"/>
  <c r="G19" i="5"/>
  <c r="F19" i="5"/>
  <c r="E17" i="5"/>
  <c r="J16" i="5"/>
  <c r="I16" i="5"/>
  <c r="H16" i="5"/>
  <c r="G16" i="5"/>
  <c r="F16" i="5"/>
  <c r="E14" i="5"/>
  <c r="E39" i="5" l="1"/>
  <c r="E58" i="5"/>
  <c r="E51" i="5"/>
  <c r="I45" i="5"/>
  <c r="E35" i="5"/>
  <c r="J45" i="5"/>
  <c r="E28" i="5"/>
  <c r="F61" i="5"/>
  <c r="J61" i="5"/>
  <c r="G63" i="5"/>
  <c r="E16" i="5"/>
  <c r="I41" i="5"/>
  <c r="J62" i="5"/>
  <c r="E44" i="5"/>
  <c r="E59" i="5" s="1"/>
  <c r="E48" i="5"/>
  <c r="I61" i="5"/>
  <c r="I63" i="5" s="1"/>
  <c r="F60" i="5"/>
  <c r="J60" i="5"/>
  <c r="H61" i="5"/>
  <c r="H45" i="5"/>
  <c r="G60" i="5"/>
  <c r="J63" i="5" l="1"/>
  <c r="F63" i="5"/>
  <c r="E45" i="5"/>
  <c r="E60" i="5"/>
  <c r="I60" i="5"/>
  <c r="H60" i="5"/>
  <c r="H19" i="5" l="1"/>
  <c r="H40" i="5"/>
  <c r="E40" i="5" s="1"/>
  <c r="E18" i="5"/>
  <c r="E19" i="5" s="1"/>
  <c r="H62" i="5" l="1"/>
  <c r="H41" i="5"/>
  <c r="E41" i="5" s="1"/>
  <c r="H63" i="5" l="1"/>
  <c r="E62" i="5"/>
</calcChain>
</file>

<file path=xl/sharedStrings.xml><?xml version="1.0" encoding="utf-8"?>
<sst xmlns="http://schemas.openxmlformats.org/spreadsheetml/2006/main" count="159" uniqueCount="89">
  <si>
    <t>Источники финансирования</t>
  </si>
  <si>
    <t>Финансовые затраты на реализацию (рублей)</t>
  </si>
  <si>
    <t>Всего</t>
  </si>
  <si>
    <t>2020г</t>
  </si>
  <si>
    <t>1.1.</t>
  </si>
  <si>
    <t>ДГЗН автономного округа</t>
  </si>
  <si>
    <t>Бюджет автономного округа</t>
  </si>
  <si>
    <t>У по ВБ, ГО и ЧС; МКУ «АСС» города Покачи</t>
  </si>
  <si>
    <t>Местный бюджет МО</t>
  </si>
  <si>
    <t>1.2.</t>
  </si>
  <si>
    <t>1.3.</t>
  </si>
  <si>
    <t>1.4.</t>
  </si>
  <si>
    <t>1.5.</t>
  </si>
  <si>
    <t>Бюджет МО</t>
  </si>
  <si>
    <t>2.1.</t>
  </si>
  <si>
    <t>У по ВБ, ГО и ЧС администрации города Покачи</t>
  </si>
  <si>
    <t>2.2.</t>
  </si>
  <si>
    <t>2.3.</t>
  </si>
  <si>
    <t>У по ВБ, ГО и ЧС;</t>
  </si>
  <si>
    <t>МКУ АСС</t>
  </si>
  <si>
    <t>Всего:</t>
  </si>
  <si>
    <t>Итого по подпрограмме 1 :</t>
  </si>
  <si>
    <t>У по ВБ, ГО и ЧС администрации города Покачи;</t>
  </si>
  <si>
    <t>Итого по подпрограмме 2 :</t>
  </si>
  <si>
    <t>Итого по муниципальной программе:</t>
  </si>
  <si>
    <t>1.6.</t>
  </si>
  <si>
    <t>Профильный департамент автономного округа</t>
  </si>
  <si>
    <t>У по ВБ, ГО и ЧС администрации города Покачи, МУ "УКС"</t>
  </si>
  <si>
    <t>Подпрограмма 1. Защита населения и территории города Покачи от чрезвычайных ситуаций, совершенствование гражданской обороны, обеспечение пожарной безопасности и безопасности людей на водных объектах.</t>
  </si>
  <si>
    <t>Исполнитель</t>
  </si>
  <si>
    <t>1.7.</t>
  </si>
  <si>
    <t>Подпрограмма 2. Профилактика правонарушений на территории муниципального образования город Покачи.</t>
  </si>
  <si>
    <t>2.4.</t>
  </si>
  <si>
    <t>к муниципальной программе</t>
  </si>
  <si>
    <t>"Обеспечение безопасности жизнедеятельности населения на территории города Покачи на период 2016-2020 годы"</t>
  </si>
  <si>
    <t>Основные мероприятия</t>
  </si>
  <si>
    <t>Основное мероприятие (связь мероприятий с целевыми показателями программы)</t>
  </si>
  <si>
    <t>У по ВБ, ГО и ЧС; МКУ "АСС"</t>
  </si>
  <si>
    <t>всего</t>
  </si>
  <si>
    <t>№ п/п</t>
  </si>
  <si>
    <t>Приложение 2</t>
  </si>
  <si>
    <t>1.8</t>
  </si>
  <si>
    <t>2.5</t>
  </si>
  <si>
    <t>Обеспечение и организация деятельности управления по вопросам безопасности, гражданской обороны и чрезвычайных ситуаций администрации города Покачи (Расходы на обеспечение деятельности и реализации функций) (ц.п. 1-4)</t>
  </si>
  <si>
    <t>В том числе:</t>
  </si>
  <si>
    <t>Инвестиции в объекты муниципальной собственности</t>
  </si>
  <si>
    <t>Прочие расходы</t>
  </si>
  <si>
    <t>Приложение 1</t>
  </si>
  <si>
    <t>к постановлению администрации города Покачи</t>
  </si>
  <si>
    <t>от_____________№____________</t>
  </si>
  <si>
    <r>
      <t xml:space="preserve">  Статья 3.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>Целевые показатели муниципальной программы</t>
    </r>
  </si>
  <si>
    <t xml:space="preserve">  Наименование целевых показателей  </t>
  </si>
  <si>
    <t>Значения целевого показателя по годам</t>
  </si>
  <si>
    <t>Значение целевого показателя на момент окончания действия Программы</t>
  </si>
  <si>
    <t>Базовый целевой показатель на начало реализации Программы</t>
  </si>
  <si>
    <t xml:space="preserve">Количество населения, обученное в области гражданской обороны, чрезвычайных ситуаций и пожарной безопасности </t>
  </si>
  <si>
    <t>человек</t>
  </si>
  <si>
    <t>Единица измерения</t>
  </si>
  <si>
    <t>Доля административных правонарушений, посягающий на общественный порядок и общественную безопасность, выявленных с участием народных дружинников (глава 20 КоАП РФ), в общем количестве таких правонарушений</t>
  </si>
  <si>
    <t>%</t>
  </si>
  <si>
    <t>2.1</t>
  </si>
  <si>
    <t>2.2</t>
  </si>
  <si>
    <t xml:space="preserve">Количество административных правонарушений, выявленных с участием общественности </t>
  </si>
  <si>
    <t>количество случаев</t>
  </si>
  <si>
    <t xml:space="preserve">Общее количество административных правонарушений </t>
  </si>
  <si>
    <t>Доля административных правонарушений, предусмотренных ст. 12.9, 12.12, 12.19 КоАП РФ выявленных с помощью технических средств фото-видео фиксации, работающих в автоматическом режиме, в общем количестве таких правонарушений</t>
  </si>
  <si>
    <t xml:space="preserve">Количество выявленных нарушений правил дорожного движения с помощью технических средств фото-видео фиксации </t>
  </si>
  <si>
    <t xml:space="preserve">Количество выявленных нарушений правил дорожного движения </t>
  </si>
  <si>
    <t>3.1</t>
  </si>
  <si>
    <t>3.2</t>
  </si>
  <si>
    <t>Доля уличных преступлений в числе зарегистрированных общеуголовных преступлений</t>
  </si>
  <si>
    <t xml:space="preserve">Количество зарегистрированных уличных преступлений </t>
  </si>
  <si>
    <t>Количество общеуголовных преступлений</t>
  </si>
  <si>
    <t>4.1</t>
  </si>
  <si>
    <t>4.2</t>
  </si>
  <si>
    <t xml:space="preserve"> МКУ «АСС» города Покачи</t>
  </si>
  <si>
    <t>У по ВБ, ГО и ЧС администрации города Покачи, управление образования администрации города Покачи</t>
  </si>
  <si>
    <t>Обеспечение и организация деятельности Аварийно спасательной службы (единой дежурно диспетчерской службы – органа повседневного управления муниципального образования город Покачи) (ц.п.1-4)</t>
  </si>
  <si>
    <t>Обеспечение мероприятий по обслуживанию и модернизации системы оповещения населения города Покачи об опасностях  ТАСЦО (договора на приобретение, поставку товара и оборудования, оказания услуг, выполнению работ. ) (ц.п. 1-4)</t>
  </si>
  <si>
    <t>Обеспечение мероприятий по содержанию и модернизации Системы-112 (доукомплектации) (ц.п. 1-4)</t>
  </si>
  <si>
    <t>Услуги по организации и обеспечению каналов связи IP YPN для объектов городской системы видеонаблюдения (ц.п. 1-4)</t>
  </si>
  <si>
    <t>Обеспечение мероприятий по обеспечению безопасности на водных объектах (ц.п. 1-4)</t>
  </si>
  <si>
    <t>Обслуживание электронного документооборота (ц.п. 2-4)</t>
  </si>
  <si>
    <t>Обеспечение первичных мер пожарной безопасности на территории муниципального образования (ц.п. 1-4)</t>
  </si>
  <si>
    <r>
      <t>Создание условий для общественных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формирований правоохранительной направленности (общественные формирования, народные дружины, патрули, молодежные отряды и т.д.), материальное стимулирование граждан, участвующих в охране общественного порядка, пресечении преступлений и иных правонарушений.  (ц.п. 2)</t>
    </r>
  </si>
  <si>
    <t>Размещение (том числе разработка проектов, приобретение, установка, монтаж, подключение) на автомобильных дорогах, на въездах и выездах из города систем фото-видео фиксации нарушений правил дорожного движения, модернизация, обеспечение функционирования систем видеонаблюдения по направлению безопасности дорожного движении и информирования населения о системах, необходимости соблюдения правил дорожного движения(в том числе санкциях за их нарушение) с целью избежания детского дорожно-транспортного травматизма. (ц.п. 3)</t>
  </si>
  <si>
    <t>Электроснабжение объектов городской системы видеонаблюдения (ц.п. 3)</t>
  </si>
  <si>
    <t>Создание условий для деятельности субъектов профилактики наркомании (ц.п. 1-4)</t>
  </si>
  <si>
    <t>Обеспечение подготовки и участия в окружных  соревнованиях среди отрядов юных инспекторов движения "Безопасное колесо"(ц.п. 1-4)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</si>
</sst>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#,##0.00;[Red]#,##0.00"/>
  </numFmts>
  <fonts count="26" x14ac:knownFonts="1">
    <font>
      <sz val="11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Calibri"/>
      <family val="2"/>
      <scheme val="minor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11"/>
      <color rgb="FFFF0000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9" fillId="0" borderId="0"/>
  </cellStyleXfs>
  <cellXfs count="104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right" vertical="center"/>
    </xf>
    <xf numFmtId="0" fontId="4" fillId="0" borderId="0" xfId="0" applyFont="1" applyFill="1"/>
    <xf numFmtId="0" fontId="5" fillId="0" borderId="0" xfId="0" applyFont="1" applyFill="1" applyAlignment="1">
      <alignment horizontal="center" vertical="center"/>
    </xf>
    <xf numFmtId="0" fontId="6" fillId="0" borderId="0" xfId="0" applyFont="1" applyFill="1"/>
    <xf numFmtId="0" fontId="7" fillId="0" borderId="0" xfId="0" applyFont="1" applyFill="1"/>
    <xf numFmtId="164" fontId="3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/>
    <xf numFmtId="164" fontId="0" fillId="0" borderId="0" xfId="0" applyNumberFormat="1" applyFill="1"/>
    <xf numFmtId="0" fontId="1" fillId="0" borderId="0" xfId="0" applyFont="1" applyFill="1"/>
    <xf numFmtId="0" fontId="11" fillId="0" borderId="0" xfId="0" applyFont="1" applyFill="1"/>
    <xf numFmtId="0" fontId="11" fillId="0" borderId="0" xfId="0" applyFont="1" applyFill="1" applyAlignment="1">
      <alignment wrapText="1"/>
    </xf>
    <xf numFmtId="0" fontId="11" fillId="0" borderId="0" xfId="0" applyFont="1" applyFill="1" applyAlignment="1">
      <alignment horizontal="right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13" fillId="0" borderId="0" xfId="0" applyNumberFormat="1" applyFont="1" applyFill="1"/>
    <xf numFmtId="0" fontId="13" fillId="0" borderId="0" xfId="0" applyFont="1" applyFill="1"/>
    <xf numFmtId="164" fontId="21" fillId="0" borderId="0" xfId="0" applyNumberFormat="1" applyFont="1" applyFill="1"/>
    <xf numFmtId="0" fontId="11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justify" vertical="center" wrapText="1"/>
    </xf>
    <xf numFmtId="0" fontId="20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justify" vertical="top" wrapText="1"/>
    </xf>
    <xf numFmtId="0" fontId="1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top" wrapText="1"/>
    </xf>
    <xf numFmtId="0" fontId="1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right" vertical="center" wrapText="1"/>
    </xf>
    <xf numFmtId="4" fontId="14" fillId="0" borderId="1" xfId="0" applyNumberFormat="1" applyFont="1" applyFill="1" applyBorder="1"/>
    <xf numFmtId="39" fontId="12" fillId="0" borderId="1" xfId="0" applyNumberFormat="1" applyFont="1" applyFill="1" applyBorder="1"/>
    <xf numFmtId="39" fontId="14" fillId="0" borderId="1" xfId="0" applyNumberFormat="1" applyFont="1" applyFill="1" applyBorder="1"/>
    <xf numFmtId="39" fontId="12" fillId="0" borderId="1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39" fontId="14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vertical="top" wrapText="1"/>
    </xf>
    <xf numFmtId="2" fontId="18" fillId="0" borderId="1" xfId="0" applyNumberFormat="1" applyFont="1" applyBorder="1" applyAlignment="1">
      <alignment horizontal="center" vertical="center"/>
    </xf>
    <xf numFmtId="0" fontId="3" fillId="2" borderId="3" xfId="0" applyFont="1" applyFill="1" applyBorder="1" applyAlignment="1">
      <alignment vertical="top" wrapText="1"/>
    </xf>
    <xf numFmtId="165" fontId="3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right" vertical="center"/>
    </xf>
    <xf numFmtId="0" fontId="22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3" fillId="0" borderId="0" xfId="0" applyFont="1"/>
    <xf numFmtId="3" fontId="17" fillId="0" borderId="1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3" fontId="24" fillId="0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4" fontId="2" fillId="0" borderId="0" xfId="0" applyNumberFormat="1" applyFont="1" applyFill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10" fillId="0" borderId="1" xfId="0" applyFont="1" applyFill="1" applyBorder="1" applyAlignment="1">
      <alignment horizontal="justify" vertical="top" wrapText="1"/>
    </xf>
    <xf numFmtId="0" fontId="11" fillId="0" borderId="2" xfId="0" applyFont="1" applyFill="1" applyBorder="1" applyAlignment="1">
      <alignment horizontal="justify" vertical="top" wrapText="1"/>
    </xf>
    <xf numFmtId="0" fontId="11" fillId="0" borderId="3" xfId="0" applyFont="1" applyFill="1" applyBorder="1" applyAlignment="1">
      <alignment horizontal="justify" vertical="top" wrapText="1"/>
    </xf>
    <xf numFmtId="0" fontId="15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justify" vertical="top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18" fillId="0" borderId="1" xfId="0" applyFont="1" applyFill="1" applyBorder="1" applyAlignment="1">
      <alignment vertical="top" wrapText="1"/>
    </xf>
    <xf numFmtId="0" fontId="18" fillId="0" borderId="1" xfId="0" applyFont="1" applyFill="1" applyBorder="1" applyAlignment="1">
      <alignment horizontal="left" vertical="top" wrapText="1"/>
    </xf>
    <xf numFmtId="0" fontId="11" fillId="0" borderId="0" xfId="0" applyFont="1" applyFill="1" applyAlignment="1">
      <alignment horizontal="right" wrapText="1"/>
    </xf>
    <xf numFmtId="0" fontId="16" fillId="0" borderId="0" xfId="0" applyFont="1" applyFill="1" applyAlignment="1">
      <alignment horizontal="right" wrapText="1"/>
    </xf>
    <xf numFmtId="0" fontId="8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8" fillId="0" borderId="0" xfId="0" applyFont="1" applyFill="1" applyAlignment="1"/>
    <xf numFmtId="0" fontId="17" fillId="0" borderId="0" xfId="0" applyFont="1" applyFill="1" applyAlignment="1"/>
    <xf numFmtId="0" fontId="3" fillId="0" borderId="1" xfId="0" applyFont="1" applyFill="1" applyBorder="1" applyAlignment="1">
      <alignment horizontal="justify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justify" vertical="top" wrapText="1"/>
    </xf>
    <xf numFmtId="0" fontId="0" fillId="0" borderId="1" xfId="0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66FF33"/>
      <color rgb="FF66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3"/>
  <sheetViews>
    <sheetView topLeftCell="A34" zoomScale="70" zoomScaleNormal="70" workbookViewId="0">
      <selection activeCell="Q45" sqref="P45:Q45"/>
    </sheetView>
  </sheetViews>
  <sheetFormatPr defaultColWidth="9.140625" defaultRowHeight="15" x14ac:dyDescent="0.25"/>
  <cols>
    <col min="1" max="1" width="9.140625" style="1" customWidth="1"/>
    <col min="2" max="2" width="56.7109375" style="1" customWidth="1"/>
    <col min="3" max="3" width="26.28515625" style="36" customWidth="1"/>
    <col min="4" max="4" width="23.85546875" style="1" customWidth="1"/>
    <col min="5" max="5" width="16" style="1" customWidth="1"/>
    <col min="6" max="6" width="15" style="3" customWidth="1"/>
    <col min="7" max="7" width="17.28515625" style="1" customWidth="1"/>
    <col min="8" max="8" width="16.7109375" style="1" customWidth="1"/>
    <col min="9" max="9" width="17.140625" style="1" customWidth="1"/>
    <col min="10" max="10" width="15.42578125" style="1" customWidth="1"/>
    <col min="11" max="11" width="15.140625" style="1" customWidth="1"/>
    <col min="12" max="12" width="14.42578125" style="1" customWidth="1"/>
    <col min="13" max="15" width="9.140625" style="1"/>
    <col min="16" max="16" width="13" style="1" customWidth="1"/>
    <col min="17" max="16384" width="9.140625" style="1"/>
  </cols>
  <sheetData>
    <row r="1" spans="1:12" x14ac:dyDescent="0.25">
      <c r="A1" s="2"/>
      <c r="B1" s="3"/>
      <c r="C1" s="35"/>
      <c r="D1" s="3"/>
      <c r="E1" s="3"/>
      <c r="G1" s="3"/>
      <c r="H1" s="11"/>
      <c r="I1" s="12"/>
      <c r="J1" s="13" t="s">
        <v>40</v>
      </c>
    </row>
    <row r="2" spans="1:12" x14ac:dyDescent="0.25">
      <c r="A2" s="2"/>
      <c r="B2" s="3"/>
      <c r="C2" s="35"/>
      <c r="D2" s="3"/>
      <c r="E2" s="3"/>
      <c r="G2" s="3"/>
      <c r="H2" s="11"/>
      <c r="I2" s="89" t="s">
        <v>33</v>
      </c>
      <c r="J2" s="90"/>
    </row>
    <row r="3" spans="1:12" x14ac:dyDescent="0.25">
      <c r="A3" s="2"/>
      <c r="B3" s="3"/>
      <c r="C3" s="35"/>
      <c r="D3" s="3"/>
      <c r="E3" s="3"/>
      <c r="G3" s="3"/>
      <c r="H3" s="89" t="s">
        <v>34</v>
      </c>
      <c r="I3" s="90"/>
      <c r="J3" s="90"/>
    </row>
    <row r="4" spans="1:12" x14ac:dyDescent="0.25">
      <c r="A4" s="2"/>
      <c r="B4" s="3"/>
      <c r="C4" s="35"/>
      <c r="D4" s="3"/>
      <c r="E4" s="3"/>
      <c r="G4" s="3"/>
      <c r="H4" s="90"/>
      <c r="I4" s="90"/>
      <c r="J4" s="90"/>
    </row>
    <row r="5" spans="1:12" ht="14.25" customHeight="1" x14ac:dyDescent="0.25">
      <c r="A5" s="2"/>
      <c r="B5" s="3"/>
      <c r="C5" s="35"/>
      <c r="D5" s="3"/>
      <c r="E5" s="3"/>
      <c r="G5" s="3"/>
      <c r="H5" s="3"/>
      <c r="I5" s="3"/>
      <c r="J5" s="2"/>
    </row>
    <row r="6" spans="1:12" ht="15.75" x14ac:dyDescent="0.25">
      <c r="A6" s="4"/>
      <c r="B6" s="5"/>
      <c r="C6" s="91" t="s">
        <v>35</v>
      </c>
      <c r="D6" s="92"/>
      <c r="E6" s="92"/>
      <c r="F6" s="92"/>
      <c r="G6" s="5"/>
      <c r="H6" s="5"/>
      <c r="I6" s="5"/>
      <c r="J6" s="5"/>
    </row>
    <row r="7" spans="1:12" ht="15.75" x14ac:dyDescent="0.25">
      <c r="A7" s="4"/>
      <c r="B7" s="5"/>
      <c r="C7" s="93" t="s">
        <v>34</v>
      </c>
      <c r="D7" s="94"/>
      <c r="E7" s="94"/>
      <c r="F7" s="94"/>
      <c r="G7" s="94"/>
      <c r="H7" s="94"/>
      <c r="I7" s="5"/>
      <c r="J7" s="5"/>
    </row>
    <row r="8" spans="1:12" ht="9" customHeight="1" x14ac:dyDescent="0.3">
      <c r="A8" s="6"/>
      <c r="B8" s="3"/>
      <c r="C8" s="35"/>
      <c r="D8" s="3"/>
      <c r="E8" s="3"/>
      <c r="G8" s="3"/>
      <c r="H8" s="3"/>
      <c r="I8" s="3"/>
      <c r="J8" s="3"/>
    </row>
    <row r="9" spans="1:12" ht="42" customHeight="1" x14ac:dyDescent="0.25">
      <c r="A9" s="83" t="s">
        <v>39</v>
      </c>
      <c r="B9" s="80" t="s">
        <v>36</v>
      </c>
      <c r="C9" s="80" t="s">
        <v>29</v>
      </c>
      <c r="D9" s="80" t="s">
        <v>0</v>
      </c>
      <c r="E9" s="80" t="s">
        <v>1</v>
      </c>
      <c r="F9" s="80"/>
      <c r="G9" s="80"/>
      <c r="H9" s="80"/>
      <c r="I9" s="80"/>
      <c r="J9" s="80"/>
    </row>
    <row r="10" spans="1:12" ht="17.25" customHeight="1" x14ac:dyDescent="0.25">
      <c r="A10" s="84"/>
      <c r="B10" s="80"/>
      <c r="C10" s="86"/>
      <c r="D10" s="80"/>
      <c r="E10" s="80" t="s">
        <v>2</v>
      </c>
      <c r="F10" s="80"/>
      <c r="G10" s="80"/>
      <c r="H10" s="80"/>
      <c r="I10" s="80"/>
      <c r="J10" s="80"/>
    </row>
    <row r="11" spans="1:12" ht="12.75" customHeight="1" x14ac:dyDescent="0.25">
      <c r="A11" s="85"/>
      <c r="B11" s="80"/>
      <c r="C11" s="86"/>
      <c r="D11" s="80"/>
      <c r="E11" s="80"/>
      <c r="F11" s="42">
        <v>2016</v>
      </c>
      <c r="G11" s="43">
        <v>2017</v>
      </c>
      <c r="H11" s="42">
        <v>2018</v>
      </c>
      <c r="I11" s="42">
        <v>2019</v>
      </c>
      <c r="J11" s="42" t="s">
        <v>3</v>
      </c>
    </row>
    <row r="12" spans="1:12" ht="12" customHeight="1" x14ac:dyDescent="0.25">
      <c r="A12" s="42">
        <v>1</v>
      </c>
      <c r="B12" s="42">
        <v>2</v>
      </c>
      <c r="C12" s="42">
        <v>3</v>
      </c>
      <c r="D12" s="42">
        <v>4</v>
      </c>
      <c r="E12" s="42">
        <v>5</v>
      </c>
      <c r="F12" s="42">
        <v>6</v>
      </c>
      <c r="G12" s="43">
        <v>7</v>
      </c>
      <c r="H12" s="42">
        <v>8</v>
      </c>
      <c r="I12" s="42">
        <v>9</v>
      </c>
      <c r="J12" s="42">
        <v>10</v>
      </c>
    </row>
    <row r="13" spans="1:12" ht="32.25" customHeight="1" x14ac:dyDescent="0.25">
      <c r="A13" s="68" t="s">
        <v>28</v>
      </c>
      <c r="B13" s="68"/>
      <c r="C13" s="68"/>
      <c r="D13" s="68"/>
      <c r="E13" s="68"/>
      <c r="F13" s="68"/>
      <c r="G13" s="68"/>
      <c r="H13" s="68"/>
      <c r="I13" s="68"/>
      <c r="J13" s="68"/>
    </row>
    <row r="14" spans="1:12" ht="58.5" customHeight="1" x14ac:dyDescent="0.25">
      <c r="A14" s="64" t="s">
        <v>4</v>
      </c>
      <c r="B14" s="95" t="s">
        <v>77</v>
      </c>
      <c r="C14" s="18" t="s">
        <v>26</v>
      </c>
      <c r="D14" s="40" t="s">
        <v>6</v>
      </c>
      <c r="E14" s="19">
        <f t="shared" ref="E14" si="0">SUM(F14:J14)</f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</row>
    <row r="15" spans="1:12" ht="58.5" customHeight="1" x14ac:dyDescent="0.25">
      <c r="A15" s="64"/>
      <c r="B15" s="96"/>
      <c r="C15" s="18" t="s">
        <v>75</v>
      </c>
      <c r="D15" s="18" t="s">
        <v>8</v>
      </c>
      <c r="E15" s="20">
        <f>SUM(F15:J15)</f>
        <v>43846557.890000001</v>
      </c>
      <c r="F15" s="20">
        <v>8287557.8899999997</v>
      </c>
      <c r="G15" s="20">
        <v>8889750</v>
      </c>
      <c r="H15" s="20">
        <v>8889750</v>
      </c>
      <c r="I15" s="20">
        <v>8889750</v>
      </c>
      <c r="J15" s="20">
        <v>8889750</v>
      </c>
      <c r="K15" s="9"/>
      <c r="L15" s="9"/>
    </row>
    <row r="16" spans="1:12" s="16" customFormat="1" ht="19.5" customHeight="1" x14ac:dyDescent="0.25">
      <c r="A16" s="38"/>
      <c r="B16" s="21"/>
      <c r="C16" s="22" t="s">
        <v>38</v>
      </c>
      <c r="D16" s="22"/>
      <c r="E16" s="23">
        <f>SUM(E14:E15)</f>
        <v>43846557.890000001</v>
      </c>
      <c r="F16" s="23">
        <f t="shared" ref="F16:J16" si="1">SUM(F14:F15)</f>
        <v>8287557.8899999997</v>
      </c>
      <c r="G16" s="23">
        <f t="shared" si="1"/>
        <v>8889750</v>
      </c>
      <c r="H16" s="23">
        <f t="shared" si="1"/>
        <v>8889750</v>
      </c>
      <c r="I16" s="23">
        <f t="shared" si="1"/>
        <v>8889750</v>
      </c>
      <c r="J16" s="23">
        <f t="shared" si="1"/>
        <v>8889750</v>
      </c>
      <c r="K16" s="15"/>
      <c r="L16" s="15"/>
    </row>
    <row r="17" spans="1:12" ht="45" customHeight="1" x14ac:dyDescent="0.25">
      <c r="A17" s="64" t="s">
        <v>9</v>
      </c>
      <c r="B17" s="65" t="s">
        <v>78</v>
      </c>
      <c r="C17" s="18" t="s">
        <v>26</v>
      </c>
      <c r="D17" s="18" t="s">
        <v>6</v>
      </c>
      <c r="E17" s="20">
        <f>SUM(F17:J17)</f>
        <v>0</v>
      </c>
      <c r="F17" s="20">
        <v>0</v>
      </c>
      <c r="G17" s="20">
        <v>0</v>
      </c>
      <c r="H17" s="20">
        <v>0</v>
      </c>
      <c r="I17" s="20">
        <v>0</v>
      </c>
      <c r="J17" s="20">
        <v>0</v>
      </c>
    </row>
    <row r="18" spans="1:12" ht="51" customHeight="1" x14ac:dyDescent="0.25">
      <c r="A18" s="64"/>
      <c r="B18" s="97"/>
      <c r="C18" s="18" t="s">
        <v>7</v>
      </c>
      <c r="D18" s="18" t="s">
        <v>8</v>
      </c>
      <c r="E18" s="20">
        <f>SUM(F18:J18)</f>
        <v>1713759.59</v>
      </c>
      <c r="F18" s="20">
        <v>207499</v>
      </c>
      <c r="G18" s="20">
        <v>208000</v>
      </c>
      <c r="H18" s="20">
        <f>799589.16-557817.73</f>
        <v>241771.43000000005</v>
      </c>
      <c r="I18" s="20">
        <f>799589.16-542689.16</f>
        <v>256900</v>
      </c>
      <c r="J18" s="20">
        <v>799589.16</v>
      </c>
      <c r="L18" s="9"/>
    </row>
    <row r="19" spans="1:12" s="16" customFormat="1" ht="18.75" customHeight="1" x14ac:dyDescent="0.25">
      <c r="A19" s="38"/>
      <c r="B19" s="24"/>
      <c r="C19" s="22" t="s">
        <v>38</v>
      </c>
      <c r="D19" s="22"/>
      <c r="E19" s="23">
        <f>SUM(E17:E18)</f>
        <v>1713759.59</v>
      </c>
      <c r="F19" s="23">
        <f t="shared" ref="F19:J19" si="2">SUM(F17:F18)</f>
        <v>207499</v>
      </c>
      <c r="G19" s="23">
        <f t="shared" si="2"/>
        <v>208000</v>
      </c>
      <c r="H19" s="23">
        <f t="shared" si="2"/>
        <v>241771.43000000005</v>
      </c>
      <c r="I19" s="23">
        <f t="shared" si="2"/>
        <v>256900</v>
      </c>
      <c r="J19" s="23">
        <f t="shared" si="2"/>
        <v>799589.16</v>
      </c>
      <c r="L19" s="15"/>
    </row>
    <row r="20" spans="1:12" ht="51" customHeight="1" x14ac:dyDescent="0.25">
      <c r="A20" s="64" t="s">
        <v>10</v>
      </c>
      <c r="B20" s="65" t="s">
        <v>79</v>
      </c>
      <c r="C20" s="18" t="s">
        <v>5</v>
      </c>
      <c r="D20" s="18" t="s">
        <v>6</v>
      </c>
      <c r="E20" s="20">
        <v>0</v>
      </c>
      <c r="F20" s="20">
        <v>0</v>
      </c>
      <c r="G20" s="20">
        <v>0</v>
      </c>
      <c r="H20" s="20">
        <v>0</v>
      </c>
      <c r="I20" s="20">
        <v>0</v>
      </c>
      <c r="J20" s="20">
        <v>0</v>
      </c>
      <c r="L20" s="9"/>
    </row>
    <row r="21" spans="1:12" ht="51" customHeight="1" x14ac:dyDescent="0.25">
      <c r="A21" s="98"/>
      <c r="B21" s="65"/>
      <c r="C21" s="18" t="s">
        <v>7</v>
      </c>
      <c r="D21" s="18" t="s">
        <v>8</v>
      </c>
      <c r="E21" s="20">
        <f>SUM(F21:J21)</f>
        <v>3048552.2</v>
      </c>
      <c r="F21" s="20">
        <v>1089682.2</v>
      </c>
      <c r="G21" s="20">
        <v>758870</v>
      </c>
      <c r="H21" s="20">
        <v>400000</v>
      </c>
      <c r="I21" s="20">
        <v>400000</v>
      </c>
      <c r="J21" s="20">
        <v>400000</v>
      </c>
      <c r="L21" s="9"/>
    </row>
    <row r="22" spans="1:12" s="16" customFormat="1" ht="18.75" customHeight="1" x14ac:dyDescent="0.25">
      <c r="A22" s="25"/>
      <c r="B22" s="26"/>
      <c r="C22" s="22" t="s">
        <v>38</v>
      </c>
      <c r="D22" s="22"/>
      <c r="E22" s="23">
        <f>SUM(E20:E21)</f>
        <v>3048552.2</v>
      </c>
      <c r="F22" s="23">
        <f t="shared" ref="F22:J22" si="3">SUM(F20:F21)</f>
        <v>1089682.2</v>
      </c>
      <c r="G22" s="23">
        <f t="shared" si="3"/>
        <v>758870</v>
      </c>
      <c r="H22" s="23">
        <f t="shared" si="3"/>
        <v>400000</v>
      </c>
      <c r="I22" s="23">
        <f t="shared" si="3"/>
        <v>400000</v>
      </c>
      <c r="J22" s="23">
        <f t="shared" si="3"/>
        <v>400000</v>
      </c>
      <c r="L22" s="15"/>
    </row>
    <row r="23" spans="1:12" ht="48" customHeight="1" x14ac:dyDescent="0.25">
      <c r="A23" s="64" t="s">
        <v>11</v>
      </c>
      <c r="B23" s="65" t="s">
        <v>80</v>
      </c>
      <c r="C23" s="18" t="s">
        <v>26</v>
      </c>
      <c r="D23" s="18" t="s">
        <v>6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  <c r="J23" s="20">
        <v>0</v>
      </c>
    </row>
    <row r="24" spans="1:12" ht="65.25" customHeight="1" x14ac:dyDescent="0.25">
      <c r="A24" s="64"/>
      <c r="B24" s="65"/>
      <c r="C24" s="18" t="s">
        <v>7</v>
      </c>
      <c r="D24" s="18" t="s">
        <v>8</v>
      </c>
      <c r="E24" s="20">
        <f>SUM(F24:J24)</f>
        <v>160196.79999999999</v>
      </c>
      <c r="F24" s="20">
        <v>160196.79999999999</v>
      </c>
      <c r="G24" s="20">
        <v>0</v>
      </c>
      <c r="H24" s="20">
        <v>0</v>
      </c>
      <c r="I24" s="20">
        <v>0</v>
      </c>
      <c r="J24" s="20">
        <v>0</v>
      </c>
      <c r="K24" s="8"/>
    </row>
    <row r="25" spans="1:12" s="16" customFormat="1" ht="20.25" customHeight="1" x14ac:dyDescent="0.25">
      <c r="A25" s="38"/>
      <c r="B25" s="26"/>
      <c r="C25" s="22" t="s">
        <v>38</v>
      </c>
      <c r="D25" s="22"/>
      <c r="E25" s="23">
        <f>SUM(E23:E24)</f>
        <v>160196.79999999999</v>
      </c>
      <c r="F25" s="23">
        <f>SUM(F23:F24)</f>
        <v>160196.79999999999</v>
      </c>
      <c r="G25" s="23">
        <f t="shared" ref="G25:J25" si="4">SUM(G23:G24)</f>
        <v>0</v>
      </c>
      <c r="H25" s="23">
        <f t="shared" si="4"/>
        <v>0</v>
      </c>
      <c r="I25" s="23">
        <f t="shared" si="4"/>
        <v>0</v>
      </c>
      <c r="J25" s="23">
        <f t="shared" si="4"/>
        <v>0</v>
      </c>
      <c r="K25" s="17"/>
    </row>
    <row r="26" spans="1:12" ht="54" customHeight="1" x14ac:dyDescent="0.25">
      <c r="A26" s="64" t="s">
        <v>12</v>
      </c>
      <c r="B26" s="88" t="s">
        <v>81</v>
      </c>
      <c r="C26" s="18" t="s">
        <v>26</v>
      </c>
      <c r="D26" s="40" t="s">
        <v>6</v>
      </c>
      <c r="E26" s="39">
        <f>(F26+G26+H26+I26+J26)</f>
        <v>0</v>
      </c>
      <c r="F26" s="39">
        <v>0</v>
      </c>
      <c r="G26" s="48">
        <v>0</v>
      </c>
      <c r="H26" s="48">
        <v>0</v>
      </c>
      <c r="I26" s="48">
        <v>0</v>
      </c>
      <c r="J26" s="48">
        <v>0</v>
      </c>
    </row>
    <row r="27" spans="1:12" ht="50.25" customHeight="1" x14ac:dyDescent="0.25">
      <c r="A27" s="64"/>
      <c r="B27" s="88"/>
      <c r="C27" s="18" t="s">
        <v>37</v>
      </c>
      <c r="D27" s="18" t="s">
        <v>8</v>
      </c>
      <c r="E27" s="39">
        <f>(F27+G27+H27+I27+J27)</f>
        <v>117000</v>
      </c>
      <c r="F27" s="39">
        <v>17000</v>
      </c>
      <c r="G27" s="48">
        <v>100000</v>
      </c>
      <c r="H27" s="48">
        <v>0</v>
      </c>
      <c r="I27" s="48">
        <v>0</v>
      </c>
      <c r="J27" s="48">
        <v>0</v>
      </c>
    </row>
    <row r="28" spans="1:12" s="16" customFormat="1" ht="25.5" customHeight="1" x14ac:dyDescent="0.25">
      <c r="A28" s="38"/>
      <c r="B28" s="27"/>
      <c r="C28" s="22" t="s">
        <v>38</v>
      </c>
      <c r="D28" s="22"/>
      <c r="E28" s="23">
        <f>SUM(E26:E27)</f>
        <v>117000</v>
      </c>
      <c r="F28" s="23">
        <f t="shared" ref="F28:J28" si="5">SUM(F26:F27)</f>
        <v>17000</v>
      </c>
      <c r="G28" s="23">
        <f t="shared" si="5"/>
        <v>100000</v>
      </c>
      <c r="H28" s="23">
        <f t="shared" si="5"/>
        <v>0</v>
      </c>
      <c r="I28" s="23">
        <f t="shared" si="5"/>
        <v>0</v>
      </c>
      <c r="J28" s="23">
        <f t="shared" si="5"/>
        <v>0</v>
      </c>
    </row>
    <row r="29" spans="1:12" s="10" customFormat="1" ht="25.5" x14ac:dyDescent="0.25">
      <c r="A29" s="64" t="s">
        <v>25</v>
      </c>
      <c r="B29" s="65" t="s">
        <v>82</v>
      </c>
      <c r="C29" s="18" t="s">
        <v>26</v>
      </c>
      <c r="D29" s="40" t="s">
        <v>6</v>
      </c>
      <c r="E29" s="41">
        <v>0</v>
      </c>
      <c r="F29" s="39">
        <v>0</v>
      </c>
      <c r="G29" s="48">
        <v>0</v>
      </c>
      <c r="H29" s="48">
        <v>0</v>
      </c>
      <c r="I29" s="48">
        <v>0</v>
      </c>
      <c r="J29" s="48">
        <v>0</v>
      </c>
    </row>
    <row r="30" spans="1:12" s="10" customFormat="1" x14ac:dyDescent="0.25">
      <c r="A30" s="64"/>
      <c r="B30" s="65"/>
      <c r="C30" s="18" t="s">
        <v>18</v>
      </c>
      <c r="D30" s="78" t="s">
        <v>8</v>
      </c>
      <c r="E30" s="79">
        <v>0</v>
      </c>
      <c r="F30" s="76">
        <v>0</v>
      </c>
      <c r="G30" s="76">
        <v>0</v>
      </c>
      <c r="H30" s="76">
        <v>0</v>
      </c>
      <c r="I30" s="76">
        <v>0</v>
      </c>
      <c r="J30" s="76">
        <v>0</v>
      </c>
    </row>
    <row r="31" spans="1:12" s="10" customFormat="1" x14ac:dyDescent="0.25">
      <c r="A31" s="64"/>
      <c r="B31" s="65"/>
      <c r="C31" s="18" t="s">
        <v>19</v>
      </c>
      <c r="D31" s="78"/>
      <c r="E31" s="79"/>
      <c r="F31" s="76"/>
      <c r="G31" s="76"/>
      <c r="H31" s="76"/>
      <c r="I31" s="76"/>
      <c r="J31" s="76"/>
    </row>
    <row r="32" spans="1:12" s="16" customFormat="1" ht="25.5" customHeight="1" x14ac:dyDescent="0.25">
      <c r="A32" s="38"/>
      <c r="B32" s="27"/>
      <c r="C32" s="22" t="s">
        <v>38</v>
      </c>
      <c r="D32" s="22"/>
      <c r="E32" s="23">
        <f>SUM(E30:E31)</f>
        <v>0</v>
      </c>
      <c r="F32" s="23">
        <f t="shared" ref="F32:J32" si="6">SUM(F30:F31)</f>
        <v>0</v>
      </c>
      <c r="G32" s="23">
        <f t="shared" si="6"/>
        <v>0</v>
      </c>
      <c r="H32" s="23">
        <f t="shared" si="6"/>
        <v>0</v>
      </c>
      <c r="I32" s="23">
        <f t="shared" si="6"/>
        <v>0</v>
      </c>
      <c r="J32" s="23">
        <f t="shared" si="6"/>
        <v>0</v>
      </c>
    </row>
    <row r="33" spans="1:13" ht="59.25" customHeight="1" x14ac:dyDescent="0.25">
      <c r="A33" s="64" t="s">
        <v>30</v>
      </c>
      <c r="B33" s="77" t="s">
        <v>43</v>
      </c>
      <c r="C33" s="18" t="s">
        <v>26</v>
      </c>
      <c r="D33" s="40" t="s">
        <v>6</v>
      </c>
      <c r="E33" s="41">
        <f t="shared" ref="E33" si="7">SUM(F33:J33)</f>
        <v>0</v>
      </c>
      <c r="F33" s="39">
        <v>0</v>
      </c>
      <c r="G33" s="48">
        <v>0</v>
      </c>
      <c r="H33" s="48">
        <v>0</v>
      </c>
      <c r="I33" s="48">
        <v>0</v>
      </c>
      <c r="J33" s="48">
        <v>0</v>
      </c>
      <c r="L33" s="7"/>
      <c r="M33" s="7"/>
    </row>
    <row r="34" spans="1:13" ht="65.25" customHeight="1" x14ac:dyDescent="0.25">
      <c r="A34" s="64"/>
      <c r="B34" s="77"/>
      <c r="C34" s="18" t="s">
        <v>15</v>
      </c>
      <c r="D34" s="40" t="s">
        <v>8</v>
      </c>
      <c r="E34" s="41">
        <f>SUM(F34:J34)</f>
        <v>34058043.950000003</v>
      </c>
      <c r="F34" s="39">
        <v>6496321.3099999996</v>
      </c>
      <c r="G34" s="48">
        <v>6890430.6600000001</v>
      </c>
      <c r="H34" s="48">
        <v>6890430.6600000001</v>
      </c>
      <c r="I34" s="48">
        <v>6890430.6600000001</v>
      </c>
      <c r="J34" s="48">
        <v>6890430.6600000001</v>
      </c>
      <c r="K34" s="7"/>
      <c r="L34" s="7"/>
      <c r="M34" s="7"/>
    </row>
    <row r="35" spans="1:13" ht="17.25" customHeight="1" x14ac:dyDescent="0.25">
      <c r="A35" s="38"/>
      <c r="B35" s="27"/>
      <c r="C35" s="22" t="s">
        <v>38</v>
      </c>
      <c r="D35" s="22"/>
      <c r="E35" s="23">
        <f>SUM(E33:E34)</f>
        <v>34058043.950000003</v>
      </c>
      <c r="F35" s="23">
        <f t="shared" ref="F35:J35" si="8">SUM(F33:F34)</f>
        <v>6496321.3099999996</v>
      </c>
      <c r="G35" s="23">
        <f t="shared" si="8"/>
        <v>6890430.6600000001</v>
      </c>
      <c r="H35" s="23">
        <f t="shared" si="8"/>
        <v>6890430.6600000001</v>
      </c>
      <c r="I35" s="23">
        <f t="shared" si="8"/>
        <v>6890430.6600000001</v>
      </c>
      <c r="J35" s="23">
        <f t="shared" si="8"/>
        <v>6890430.6600000001</v>
      </c>
      <c r="K35" s="7"/>
      <c r="L35" s="7"/>
      <c r="M35" s="7"/>
    </row>
    <row r="36" spans="1:13" ht="54" customHeight="1" x14ac:dyDescent="0.25">
      <c r="A36" s="74" t="s">
        <v>41</v>
      </c>
      <c r="B36" s="87" t="s">
        <v>83</v>
      </c>
      <c r="C36" s="18" t="s">
        <v>26</v>
      </c>
      <c r="D36" s="40" t="s">
        <v>6</v>
      </c>
      <c r="E36" s="23">
        <v>0</v>
      </c>
      <c r="F36" s="23">
        <v>0</v>
      </c>
      <c r="G36" s="23">
        <v>0</v>
      </c>
      <c r="H36" s="23">
        <v>0</v>
      </c>
      <c r="I36" s="23">
        <v>0</v>
      </c>
      <c r="J36" s="23">
        <v>0</v>
      </c>
      <c r="K36" s="7"/>
      <c r="L36" s="7"/>
      <c r="M36" s="7"/>
    </row>
    <row r="37" spans="1:13" ht="36.75" customHeight="1" x14ac:dyDescent="0.25">
      <c r="A37" s="75"/>
      <c r="B37" s="87"/>
      <c r="C37" s="18" t="s">
        <v>15</v>
      </c>
      <c r="D37" s="40" t="s">
        <v>8</v>
      </c>
      <c r="E37" s="23">
        <v>0</v>
      </c>
      <c r="F37" s="23">
        <v>0</v>
      </c>
      <c r="G37" s="23">
        <v>0</v>
      </c>
      <c r="H37" s="23">
        <v>0</v>
      </c>
      <c r="I37" s="23">
        <v>0</v>
      </c>
      <c r="J37" s="23">
        <v>0</v>
      </c>
      <c r="K37" s="7"/>
      <c r="L37" s="7"/>
      <c r="M37" s="7"/>
    </row>
    <row r="38" spans="1:13" ht="20.25" customHeight="1" x14ac:dyDescent="0.25">
      <c r="A38" s="38"/>
      <c r="B38" s="27"/>
      <c r="C38" s="22" t="s">
        <v>38</v>
      </c>
      <c r="D38" s="22"/>
      <c r="E38" s="23">
        <f>SUM(E36:E37)</f>
        <v>0</v>
      </c>
      <c r="F38" s="23">
        <f t="shared" ref="F38:J38" si="9">SUM(F36:F37)</f>
        <v>0</v>
      </c>
      <c r="G38" s="23">
        <f>SUM(G36:G37)</f>
        <v>0</v>
      </c>
      <c r="H38" s="23">
        <f t="shared" si="9"/>
        <v>0</v>
      </c>
      <c r="I38" s="23">
        <f t="shared" si="9"/>
        <v>0</v>
      </c>
      <c r="J38" s="23">
        <f t="shared" si="9"/>
        <v>0</v>
      </c>
      <c r="K38" s="7"/>
      <c r="L38" s="7"/>
      <c r="M38" s="7"/>
    </row>
    <row r="39" spans="1:13" ht="38.25" customHeight="1" x14ac:dyDescent="0.25">
      <c r="A39" s="82" t="s">
        <v>21</v>
      </c>
      <c r="B39" s="82"/>
      <c r="C39" s="82"/>
      <c r="D39" s="28" t="s">
        <v>6</v>
      </c>
      <c r="E39" s="29">
        <f>E14+E17+E20+E23+E26+E29+E33</f>
        <v>0</v>
      </c>
      <c r="F39" s="29">
        <f>F14+F17+F20+F23+F26+F29+F33</f>
        <v>0</v>
      </c>
      <c r="G39" s="29">
        <f t="shared" ref="G39:J39" si="10">G14+G17+G20+G23+G26+G29+G33</f>
        <v>0</v>
      </c>
      <c r="H39" s="29">
        <f t="shared" si="10"/>
        <v>0</v>
      </c>
      <c r="I39" s="29">
        <f>I14+I17+I20+I23+I26+I29+I33+I36</f>
        <v>0</v>
      </c>
      <c r="J39" s="29">
        <f t="shared" si="10"/>
        <v>0</v>
      </c>
    </row>
    <row r="40" spans="1:13" ht="24.75" customHeight="1" x14ac:dyDescent="0.25">
      <c r="A40" s="82"/>
      <c r="B40" s="82"/>
      <c r="C40" s="82"/>
      <c r="D40" s="28" t="s">
        <v>13</v>
      </c>
      <c r="E40" s="29">
        <f>SUM(F40:J40)</f>
        <v>82944110.430000007</v>
      </c>
      <c r="F40" s="29">
        <f>F15+F18+F21+F24+F27+F30+F34+F37</f>
        <v>16258257.199999999</v>
      </c>
      <c r="G40" s="29">
        <f>G15+G18+G21+G24+G27+G30+G34+G37</f>
        <v>16847050.66</v>
      </c>
      <c r="H40" s="29">
        <f>H15+H18+H21+H24+H27+H30+H34+H37</f>
        <v>16421952.09</v>
      </c>
      <c r="I40" s="29">
        <f>I15+I18+I21+I24+I27+I30+I34+I37</f>
        <v>16437080.66</v>
      </c>
      <c r="J40" s="29">
        <f>J15+J18+J21+J24+J27+J30+J34+J37</f>
        <v>16979769.82</v>
      </c>
    </row>
    <row r="41" spans="1:13" ht="19.5" customHeight="1" x14ac:dyDescent="0.25">
      <c r="A41" s="82"/>
      <c r="B41" s="82"/>
      <c r="C41" s="82"/>
      <c r="D41" s="28" t="s">
        <v>2</v>
      </c>
      <c r="E41" s="29">
        <f>(F41+G41+H41+I41+J41)</f>
        <v>82944110.430000007</v>
      </c>
      <c r="F41" s="29">
        <f>(F39+F40)</f>
        <v>16258257.199999999</v>
      </c>
      <c r="G41" s="29">
        <f>(G39+G40)</f>
        <v>16847050.66</v>
      </c>
      <c r="H41" s="29">
        <f>(H39+H40)</f>
        <v>16421952.09</v>
      </c>
      <c r="I41" s="29">
        <f>(I40+I39)</f>
        <v>16437080.66</v>
      </c>
      <c r="J41" s="29">
        <f>(J40+J39)</f>
        <v>16979769.82</v>
      </c>
      <c r="L41" s="9"/>
    </row>
    <row r="42" spans="1:13" ht="19.5" customHeight="1" x14ac:dyDescent="0.25">
      <c r="A42" s="68" t="s">
        <v>31</v>
      </c>
      <c r="B42" s="68"/>
      <c r="C42" s="68"/>
      <c r="D42" s="68"/>
      <c r="E42" s="68"/>
      <c r="F42" s="68"/>
      <c r="G42" s="68"/>
      <c r="H42" s="68"/>
      <c r="I42" s="68"/>
      <c r="J42" s="68"/>
    </row>
    <row r="43" spans="1:13" ht="52.5" customHeight="1" x14ac:dyDescent="0.25">
      <c r="A43" s="64" t="s">
        <v>14</v>
      </c>
      <c r="B43" s="65" t="s">
        <v>84</v>
      </c>
      <c r="C43" s="18" t="s">
        <v>26</v>
      </c>
      <c r="D43" s="18" t="s">
        <v>6</v>
      </c>
      <c r="E43" s="41">
        <f>SUM(F43:J43)</f>
        <v>301703</v>
      </c>
      <c r="F43" s="41">
        <v>48400</v>
      </c>
      <c r="G43" s="49">
        <v>49303</v>
      </c>
      <c r="H43" s="49">
        <v>68200</v>
      </c>
      <c r="I43" s="49">
        <v>67900</v>
      </c>
      <c r="J43" s="49">
        <v>67900</v>
      </c>
    </row>
    <row r="44" spans="1:13" ht="31.5" customHeight="1" x14ac:dyDescent="0.25">
      <c r="A44" s="64"/>
      <c r="B44" s="69"/>
      <c r="C44" s="18" t="s">
        <v>15</v>
      </c>
      <c r="D44" s="18" t="s">
        <v>8</v>
      </c>
      <c r="E44" s="41">
        <f>SUM(F44:J44)</f>
        <v>129301.43142857144</v>
      </c>
      <c r="F44" s="41">
        <v>20742.86</v>
      </c>
      <c r="G44" s="49">
        <v>21130</v>
      </c>
      <c r="H44" s="49">
        <f>H43*30/70</f>
        <v>29228.571428571428</v>
      </c>
      <c r="I44" s="49">
        <f t="shared" ref="I44:J44" si="11">I43*30/70</f>
        <v>29100</v>
      </c>
      <c r="J44" s="49">
        <f t="shared" si="11"/>
        <v>29100</v>
      </c>
    </row>
    <row r="45" spans="1:13" ht="18" customHeight="1" x14ac:dyDescent="0.25">
      <c r="A45" s="38"/>
      <c r="B45" s="27"/>
      <c r="C45" s="22" t="s">
        <v>38</v>
      </c>
      <c r="D45" s="22"/>
      <c r="E45" s="23">
        <f>SUM(E43:E44)</f>
        <v>431004.43142857146</v>
      </c>
      <c r="F45" s="23">
        <f t="shared" ref="F45:J45" si="12">SUM(F43:F44)</f>
        <v>69142.86</v>
      </c>
      <c r="G45" s="23">
        <f t="shared" si="12"/>
        <v>70433</v>
      </c>
      <c r="H45" s="23">
        <f t="shared" si="12"/>
        <v>97428.57142857142</v>
      </c>
      <c r="I45" s="23">
        <f t="shared" si="12"/>
        <v>97000</v>
      </c>
      <c r="J45" s="23">
        <f t="shared" si="12"/>
        <v>97000</v>
      </c>
    </row>
    <row r="46" spans="1:13" ht="72" customHeight="1" x14ac:dyDescent="0.25">
      <c r="A46" s="64" t="s">
        <v>16</v>
      </c>
      <c r="B46" s="70" t="s">
        <v>85</v>
      </c>
      <c r="C46" s="18" t="s">
        <v>26</v>
      </c>
      <c r="D46" s="18" t="s">
        <v>6</v>
      </c>
      <c r="E46" s="41">
        <f>SUM(F46:J46)</f>
        <v>2749058.17</v>
      </c>
      <c r="F46" s="41">
        <v>813058.17</v>
      </c>
      <c r="G46" s="49">
        <v>544000</v>
      </c>
      <c r="H46" s="49">
        <v>464000</v>
      </c>
      <c r="I46" s="49">
        <v>464000</v>
      </c>
      <c r="J46" s="49">
        <v>464000</v>
      </c>
    </row>
    <row r="47" spans="1:13" ht="53.25" customHeight="1" x14ac:dyDescent="0.25">
      <c r="A47" s="64"/>
      <c r="B47" s="71"/>
      <c r="C47" s="18" t="s">
        <v>27</v>
      </c>
      <c r="D47" s="18" t="s">
        <v>8</v>
      </c>
      <c r="E47" s="41">
        <f>SUM(F47:J47)</f>
        <v>687264.54</v>
      </c>
      <c r="F47" s="41">
        <v>203264.54</v>
      </c>
      <c r="G47" s="49">
        <v>136000</v>
      </c>
      <c r="H47" s="49">
        <f>H46*20/80</f>
        <v>116000</v>
      </c>
      <c r="I47" s="49">
        <f t="shared" ref="I47:J47" si="13">I46*20/80</f>
        <v>116000</v>
      </c>
      <c r="J47" s="49">
        <f t="shared" si="13"/>
        <v>116000</v>
      </c>
    </row>
    <row r="48" spans="1:13" ht="21" customHeight="1" x14ac:dyDescent="0.25">
      <c r="A48" s="38"/>
      <c r="B48" s="27"/>
      <c r="C48" s="22" t="s">
        <v>38</v>
      </c>
      <c r="D48" s="22"/>
      <c r="E48" s="23">
        <f>SUM(E46:E47)</f>
        <v>3436322.71</v>
      </c>
      <c r="F48" s="23">
        <f t="shared" ref="F48:J48" si="14">SUM(F46:F47)</f>
        <v>1016322.7100000001</v>
      </c>
      <c r="G48" s="23">
        <f t="shared" si="14"/>
        <v>680000</v>
      </c>
      <c r="H48" s="23">
        <f t="shared" si="14"/>
        <v>580000</v>
      </c>
      <c r="I48" s="23">
        <f t="shared" si="14"/>
        <v>580000</v>
      </c>
      <c r="J48" s="23">
        <f t="shared" si="14"/>
        <v>580000</v>
      </c>
    </row>
    <row r="49" spans="1:10" ht="48.75" customHeight="1" x14ac:dyDescent="0.25">
      <c r="A49" s="72" t="s">
        <v>17</v>
      </c>
      <c r="B49" s="65" t="s">
        <v>86</v>
      </c>
      <c r="C49" s="18" t="s">
        <v>26</v>
      </c>
      <c r="D49" s="18" t="s">
        <v>6</v>
      </c>
      <c r="E49" s="41">
        <f>(F49+G49+H49+I49+J49)</f>
        <v>0</v>
      </c>
      <c r="F49" s="41">
        <v>0</v>
      </c>
      <c r="G49" s="49">
        <v>0</v>
      </c>
      <c r="H49" s="49">
        <v>0</v>
      </c>
      <c r="I49" s="49">
        <v>0</v>
      </c>
      <c r="J49" s="49">
        <v>0</v>
      </c>
    </row>
    <row r="50" spans="1:10" ht="43.5" customHeight="1" x14ac:dyDescent="0.25">
      <c r="A50" s="72"/>
      <c r="B50" s="65"/>
      <c r="C50" s="18" t="s">
        <v>22</v>
      </c>
      <c r="D50" s="18" t="s">
        <v>8</v>
      </c>
      <c r="E50" s="41">
        <f>(F50+G50+H50+I50+J50)</f>
        <v>67108</v>
      </c>
      <c r="F50" s="41">
        <v>19108</v>
      </c>
      <c r="G50" s="49">
        <v>12000</v>
      </c>
      <c r="H50" s="49">
        <v>12000</v>
      </c>
      <c r="I50" s="49">
        <v>12000</v>
      </c>
      <c r="J50" s="49">
        <v>12000</v>
      </c>
    </row>
    <row r="51" spans="1:10" ht="19.5" customHeight="1" x14ac:dyDescent="0.25">
      <c r="A51" s="38"/>
      <c r="B51" s="27"/>
      <c r="C51" s="22" t="s">
        <v>38</v>
      </c>
      <c r="D51" s="22"/>
      <c r="E51" s="23">
        <f>SUM(E49:E50)</f>
        <v>67108</v>
      </c>
      <c r="F51" s="23">
        <f>SUM(F49:F50)</f>
        <v>19108</v>
      </c>
      <c r="G51" s="23">
        <f t="shared" ref="G51:J51" si="15">SUM(G49:G50)</f>
        <v>12000</v>
      </c>
      <c r="H51" s="23">
        <f t="shared" si="15"/>
        <v>12000</v>
      </c>
      <c r="I51" s="23">
        <f t="shared" si="15"/>
        <v>12000</v>
      </c>
      <c r="J51" s="23">
        <f t="shared" si="15"/>
        <v>12000</v>
      </c>
    </row>
    <row r="52" spans="1:10" ht="52.5" customHeight="1" x14ac:dyDescent="0.25">
      <c r="A52" s="64" t="s">
        <v>32</v>
      </c>
      <c r="B52" s="65" t="s">
        <v>87</v>
      </c>
      <c r="C52" s="18" t="s">
        <v>26</v>
      </c>
      <c r="D52" s="18" t="s">
        <v>6</v>
      </c>
      <c r="E52" s="41">
        <f>F52+G52+H52+I52+J52</f>
        <v>35000</v>
      </c>
      <c r="F52" s="41">
        <v>35000</v>
      </c>
      <c r="G52" s="49">
        <v>0</v>
      </c>
      <c r="H52" s="49">
        <v>0</v>
      </c>
      <c r="I52" s="49">
        <v>0</v>
      </c>
      <c r="J52" s="49">
        <v>0</v>
      </c>
    </row>
    <row r="53" spans="1:10" ht="44.25" customHeight="1" x14ac:dyDescent="0.25">
      <c r="A53" s="64"/>
      <c r="B53" s="65"/>
      <c r="C53" s="18" t="s">
        <v>15</v>
      </c>
      <c r="D53" s="18" t="s">
        <v>8</v>
      </c>
      <c r="E53" s="39">
        <v>0</v>
      </c>
      <c r="F53" s="39">
        <v>0</v>
      </c>
      <c r="G53" s="48">
        <v>0</v>
      </c>
      <c r="H53" s="48">
        <v>0</v>
      </c>
      <c r="I53" s="48">
        <v>0</v>
      </c>
      <c r="J53" s="48">
        <v>0</v>
      </c>
    </row>
    <row r="54" spans="1:10" ht="21" customHeight="1" x14ac:dyDescent="0.25">
      <c r="A54" s="38"/>
      <c r="B54" s="27"/>
      <c r="C54" s="22" t="s">
        <v>38</v>
      </c>
      <c r="D54" s="22"/>
      <c r="E54" s="23">
        <f>SUM(E52:E53)</f>
        <v>35000</v>
      </c>
      <c r="F54" s="23">
        <f>SUM(F52:F53)</f>
        <v>35000</v>
      </c>
      <c r="G54" s="23">
        <f t="shared" ref="G54:J54" si="16">SUM(G52:G53)</f>
        <v>0</v>
      </c>
      <c r="H54" s="23">
        <f t="shared" si="16"/>
        <v>0</v>
      </c>
      <c r="I54" s="23">
        <f t="shared" si="16"/>
        <v>0</v>
      </c>
      <c r="J54" s="23">
        <f t="shared" si="16"/>
        <v>0</v>
      </c>
    </row>
    <row r="55" spans="1:10" ht="49.5" customHeight="1" x14ac:dyDescent="0.25">
      <c r="A55" s="74" t="s">
        <v>42</v>
      </c>
      <c r="B55" s="73" t="s">
        <v>88</v>
      </c>
      <c r="C55" s="18" t="s">
        <v>26</v>
      </c>
      <c r="D55" s="18" t="s">
        <v>6</v>
      </c>
      <c r="E55" s="41">
        <f>F55+G55+H55+I55+J55</f>
        <v>0</v>
      </c>
      <c r="F55" s="23">
        <v>0</v>
      </c>
      <c r="G55" s="23">
        <v>0</v>
      </c>
      <c r="H55" s="23">
        <v>0</v>
      </c>
      <c r="I55" s="23">
        <v>0</v>
      </c>
      <c r="J55" s="23">
        <v>0</v>
      </c>
    </row>
    <row r="56" spans="1:10" ht="33" customHeight="1" x14ac:dyDescent="0.25">
      <c r="A56" s="75"/>
      <c r="B56" s="73"/>
      <c r="C56" s="18" t="s">
        <v>76</v>
      </c>
      <c r="D56" s="18" t="s">
        <v>8</v>
      </c>
      <c r="E56" s="41">
        <f>F56+G56+H56+I56+J56</f>
        <v>0</v>
      </c>
      <c r="F56" s="23">
        <v>0</v>
      </c>
      <c r="G56" s="23">
        <v>0</v>
      </c>
      <c r="H56" s="23">
        <v>0</v>
      </c>
      <c r="I56" s="23">
        <v>0</v>
      </c>
      <c r="J56" s="23">
        <v>0</v>
      </c>
    </row>
    <row r="57" spans="1:10" ht="17.25" customHeight="1" x14ac:dyDescent="0.25">
      <c r="A57" s="38"/>
      <c r="B57" s="27"/>
      <c r="C57" s="22" t="s">
        <v>38</v>
      </c>
      <c r="D57" s="22"/>
      <c r="E57" s="23">
        <f>SUM(E55:E56)</f>
        <v>0</v>
      </c>
      <c r="F57" s="23">
        <f>SUM(F55:F56)</f>
        <v>0</v>
      </c>
      <c r="G57" s="23">
        <f t="shared" ref="G57:J57" si="17">SUM(G55:G56)</f>
        <v>0</v>
      </c>
      <c r="H57" s="23">
        <f t="shared" si="17"/>
        <v>0</v>
      </c>
      <c r="I57" s="23">
        <f t="shared" si="17"/>
        <v>0</v>
      </c>
      <c r="J57" s="23">
        <f t="shared" si="17"/>
        <v>0</v>
      </c>
    </row>
    <row r="58" spans="1:10" ht="25.5" customHeight="1" x14ac:dyDescent="0.25">
      <c r="A58" s="66" t="s">
        <v>23</v>
      </c>
      <c r="B58" s="66"/>
      <c r="C58" s="66"/>
      <c r="D58" s="30" t="s">
        <v>6</v>
      </c>
      <c r="E58" s="29">
        <f>E43+E46+E49+E52+E55</f>
        <v>3085761.17</v>
      </c>
      <c r="F58" s="29">
        <f t="shared" ref="F58:J58" si="18">F43+F46+F49+F52+F55</f>
        <v>896458.17</v>
      </c>
      <c r="G58" s="29">
        <f t="shared" si="18"/>
        <v>593303</v>
      </c>
      <c r="H58" s="29">
        <f t="shared" si="18"/>
        <v>532200</v>
      </c>
      <c r="I58" s="29">
        <f t="shared" si="18"/>
        <v>531900</v>
      </c>
      <c r="J58" s="29">
        <f t="shared" si="18"/>
        <v>531900</v>
      </c>
    </row>
    <row r="59" spans="1:10" ht="15.75" x14ac:dyDescent="0.25">
      <c r="A59" s="66"/>
      <c r="B59" s="66"/>
      <c r="C59" s="66"/>
      <c r="D59" s="30" t="s">
        <v>13</v>
      </c>
      <c r="E59" s="29">
        <f>E44+E47+E50+E53+E56</f>
        <v>883673.9714285715</v>
      </c>
      <c r="F59" s="29">
        <f t="shared" ref="F59:J59" si="19">F44+F47+F50+F53+F56</f>
        <v>243115.40000000002</v>
      </c>
      <c r="G59" s="29">
        <f>G44+G47+G50+G53+G56</f>
        <v>169130</v>
      </c>
      <c r="H59" s="29">
        <f t="shared" si="19"/>
        <v>157228.57142857142</v>
      </c>
      <c r="I59" s="29">
        <f>I44+I47+I50+I53+I56</f>
        <v>157100</v>
      </c>
      <c r="J59" s="29">
        <f t="shared" si="19"/>
        <v>157100</v>
      </c>
    </row>
    <row r="60" spans="1:10" ht="16.5" customHeight="1" x14ac:dyDescent="0.25">
      <c r="A60" s="66"/>
      <c r="B60" s="66"/>
      <c r="C60" s="66"/>
      <c r="D60" s="30" t="s">
        <v>20</v>
      </c>
      <c r="E60" s="29">
        <f>(E59+E58)</f>
        <v>3969435.1414285712</v>
      </c>
      <c r="F60" s="29">
        <f t="shared" ref="F60:J60" si="20">(F59+F58)</f>
        <v>1139573.57</v>
      </c>
      <c r="G60" s="29">
        <f t="shared" si="20"/>
        <v>762433</v>
      </c>
      <c r="H60" s="29">
        <f t="shared" si="20"/>
        <v>689428.57142857136</v>
      </c>
      <c r="I60" s="29">
        <f t="shared" si="20"/>
        <v>689000</v>
      </c>
      <c r="J60" s="29">
        <f t="shared" si="20"/>
        <v>689000</v>
      </c>
    </row>
    <row r="61" spans="1:10" ht="24.75" customHeight="1" x14ac:dyDescent="0.25">
      <c r="A61" s="67" t="s">
        <v>24</v>
      </c>
      <c r="B61" s="67"/>
      <c r="C61" s="67"/>
      <c r="D61" s="30" t="s">
        <v>6</v>
      </c>
      <c r="E61" s="31">
        <f>SUM(F61:J61)</f>
        <v>3085761.17</v>
      </c>
      <c r="F61" s="32">
        <f t="shared" ref="F61:J62" si="21">(F58+F39)</f>
        <v>896458.17</v>
      </c>
      <c r="G61" s="37">
        <f t="shared" si="21"/>
        <v>593303</v>
      </c>
      <c r="H61" s="37">
        <f t="shared" si="21"/>
        <v>532200</v>
      </c>
      <c r="I61" s="37">
        <f t="shared" si="21"/>
        <v>531900</v>
      </c>
      <c r="J61" s="37">
        <f t="shared" si="21"/>
        <v>531900</v>
      </c>
    </row>
    <row r="62" spans="1:10" x14ac:dyDescent="0.25">
      <c r="A62" s="67"/>
      <c r="B62" s="67"/>
      <c r="C62" s="67"/>
      <c r="D62" s="30" t="s">
        <v>13</v>
      </c>
      <c r="E62" s="31">
        <f>SUM(F62:J62)</f>
        <v>83827784.40142858</v>
      </c>
      <c r="F62" s="32">
        <f t="shared" si="21"/>
        <v>16501372.6</v>
      </c>
      <c r="G62" s="33">
        <f t="shared" si="21"/>
        <v>17016180.66</v>
      </c>
      <c r="H62" s="37">
        <f t="shared" si="21"/>
        <v>16579180.661428571</v>
      </c>
      <c r="I62" s="37">
        <f>(I59+I40)</f>
        <v>16594180.66</v>
      </c>
      <c r="J62" s="37">
        <f t="shared" si="21"/>
        <v>17136869.82</v>
      </c>
    </row>
    <row r="63" spans="1:10" x14ac:dyDescent="0.25">
      <c r="A63" s="67"/>
      <c r="B63" s="67"/>
      <c r="C63" s="67"/>
      <c r="D63" s="30" t="s">
        <v>20</v>
      </c>
      <c r="E63" s="34">
        <f>(E61+E62)</f>
        <v>86913545.571428582</v>
      </c>
      <c r="F63" s="32">
        <f>(F62+F61)</f>
        <v>17397830.77</v>
      </c>
      <c r="G63" s="33">
        <f>(G62+G61)</f>
        <v>17609483.66</v>
      </c>
      <c r="H63" s="37">
        <f>(H62+H61)</f>
        <v>17111380.661428571</v>
      </c>
      <c r="I63" s="37">
        <f>(I62+I61)</f>
        <v>17126080.66</v>
      </c>
      <c r="J63" s="37">
        <f>(J62+J61)</f>
        <v>17668769.82</v>
      </c>
    </row>
    <row r="64" spans="1:10" customFormat="1" ht="19.5" customHeight="1" x14ac:dyDescent="0.25">
      <c r="A64" s="45"/>
      <c r="B64" s="81" t="s">
        <v>44</v>
      </c>
      <c r="C64" s="81"/>
      <c r="D64" s="81"/>
      <c r="E64" s="81"/>
      <c r="F64" s="81"/>
      <c r="G64" s="81"/>
      <c r="H64" s="81"/>
      <c r="I64" s="81"/>
      <c r="J64" s="81"/>
    </row>
    <row r="65" spans="1:10" customFormat="1" ht="30" customHeight="1" x14ac:dyDescent="0.25">
      <c r="A65" s="45"/>
      <c r="B65" s="81" t="s">
        <v>45</v>
      </c>
      <c r="C65" s="81"/>
      <c r="D65" s="30" t="s">
        <v>6</v>
      </c>
      <c r="E65" s="14">
        <f>SUM(F65:J65)</f>
        <v>0</v>
      </c>
      <c r="F65" s="46">
        <v>0</v>
      </c>
      <c r="G65" s="14">
        <v>0</v>
      </c>
      <c r="H65" s="14">
        <v>0</v>
      </c>
      <c r="I65" s="14">
        <v>0</v>
      </c>
      <c r="J65" s="14">
        <v>0</v>
      </c>
    </row>
    <row r="66" spans="1:10" customFormat="1" ht="17.25" customHeight="1" x14ac:dyDescent="0.25">
      <c r="A66" s="45"/>
      <c r="B66" s="81"/>
      <c r="C66" s="81"/>
      <c r="D66" s="30" t="s">
        <v>13</v>
      </c>
      <c r="E66" s="14">
        <f>SUM(F66:J66)</f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</row>
    <row r="67" spans="1:10" customFormat="1" ht="14.25" customHeight="1" x14ac:dyDescent="0.25">
      <c r="A67" s="47"/>
      <c r="B67" s="81" t="s">
        <v>46</v>
      </c>
      <c r="C67" s="81"/>
      <c r="D67" s="44"/>
      <c r="E67" s="14">
        <f>(E65+E66)</f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</row>
    <row r="90" spans="7:10" x14ac:dyDescent="0.25">
      <c r="G90" s="62"/>
      <c r="H90" s="62"/>
      <c r="I90" s="62"/>
      <c r="J90" s="62"/>
    </row>
    <row r="92" spans="7:10" x14ac:dyDescent="0.25">
      <c r="H92" s="63"/>
      <c r="I92" s="63"/>
    </row>
    <row r="93" spans="7:10" x14ac:dyDescent="0.25">
      <c r="G93" s="62"/>
      <c r="H93" s="62"/>
      <c r="I93" s="62"/>
      <c r="J93" s="62"/>
    </row>
  </sheetData>
  <mergeCells count="52">
    <mergeCell ref="B65:C66"/>
    <mergeCell ref="B67:C67"/>
    <mergeCell ref="I2:J2"/>
    <mergeCell ref="H3:J4"/>
    <mergeCell ref="C6:F6"/>
    <mergeCell ref="C7:H7"/>
    <mergeCell ref="A13:J13"/>
    <mergeCell ref="A14:A15"/>
    <mergeCell ref="B14:B15"/>
    <mergeCell ref="A17:A18"/>
    <mergeCell ref="B17:B18"/>
    <mergeCell ref="A20:A21"/>
    <mergeCell ref="B20:B21"/>
    <mergeCell ref="A23:A24"/>
    <mergeCell ref="B23:B24"/>
    <mergeCell ref="D9:D11"/>
    <mergeCell ref="E9:J9"/>
    <mergeCell ref="E10:E11"/>
    <mergeCell ref="F10:J10"/>
    <mergeCell ref="B64:J64"/>
    <mergeCell ref="A39:C41"/>
    <mergeCell ref="A29:A31"/>
    <mergeCell ref="B29:B31"/>
    <mergeCell ref="A9:A11"/>
    <mergeCell ref="B9:B11"/>
    <mergeCell ref="C9:C11"/>
    <mergeCell ref="B36:B37"/>
    <mergeCell ref="A36:A37"/>
    <mergeCell ref="H30:H31"/>
    <mergeCell ref="A26:A27"/>
    <mergeCell ref="B26:B27"/>
    <mergeCell ref="I30:I31"/>
    <mergeCell ref="J30:J31"/>
    <mergeCell ref="A33:A34"/>
    <mergeCell ref="B33:B34"/>
    <mergeCell ref="F30:F31"/>
    <mergeCell ref="G30:G31"/>
    <mergeCell ref="D30:D31"/>
    <mergeCell ref="E30:E31"/>
    <mergeCell ref="A52:A53"/>
    <mergeCell ref="B52:B53"/>
    <mergeCell ref="A58:C60"/>
    <mergeCell ref="A61:C63"/>
    <mergeCell ref="A42:J42"/>
    <mergeCell ref="A43:A44"/>
    <mergeCell ref="B43:B44"/>
    <mergeCell ref="A46:A47"/>
    <mergeCell ref="B46:B47"/>
    <mergeCell ref="A49:A50"/>
    <mergeCell ref="B49:B50"/>
    <mergeCell ref="B55:B56"/>
    <mergeCell ref="A55:A56"/>
  </mergeCells>
  <printOptions horizontalCentered="1"/>
  <pageMargins left="0.19685039370078741" right="0.19685039370078741" top="0.78740157480314965" bottom="0" header="0" footer="0"/>
  <pageSetup paperSize="9" scale="67" fitToHeight="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="90" zoomScaleNormal="90" workbookViewId="0">
      <selection activeCell="A4" sqref="A4:J18"/>
    </sheetView>
  </sheetViews>
  <sheetFormatPr defaultRowHeight="15" x14ac:dyDescent="0.25"/>
  <cols>
    <col min="1" max="1" width="4.140625" customWidth="1"/>
    <col min="2" max="2" width="51.42578125" customWidth="1"/>
    <col min="3" max="3" width="9.5703125" customWidth="1"/>
    <col min="4" max="4" width="13" customWidth="1"/>
    <col min="5" max="5" width="7.42578125" customWidth="1"/>
    <col min="6" max="6" width="6.7109375" customWidth="1"/>
    <col min="7" max="7" width="6.42578125" customWidth="1"/>
    <col min="8" max="8" width="7" customWidth="1"/>
    <col min="9" max="9" width="7.28515625" customWidth="1"/>
    <col min="10" max="10" width="17.5703125" customWidth="1"/>
  </cols>
  <sheetData>
    <row r="1" spans="1:10" ht="15.75" x14ac:dyDescent="0.25">
      <c r="J1" s="50" t="s">
        <v>47</v>
      </c>
    </row>
    <row r="2" spans="1:10" ht="15.75" x14ac:dyDescent="0.25">
      <c r="J2" s="50" t="s">
        <v>48</v>
      </c>
    </row>
    <row r="3" spans="1:10" ht="15.75" x14ac:dyDescent="0.25">
      <c r="J3" s="50" t="s">
        <v>49</v>
      </c>
    </row>
    <row r="4" spans="1:10" ht="15.75" x14ac:dyDescent="0.25">
      <c r="A4" s="51" t="s">
        <v>50</v>
      </c>
    </row>
    <row r="5" spans="1:10" ht="19.5" customHeight="1" x14ac:dyDescent="0.25">
      <c r="A5" s="99" t="s">
        <v>39</v>
      </c>
      <c r="B5" s="101" t="s">
        <v>51</v>
      </c>
      <c r="C5" s="99" t="s">
        <v>57</v>
      </c>
      <c r="D5" s="102" t="s">
        <v>54</v>
      </c>
      <c r="E5" s="101" t="s">
        <v>52</v>
      </c>
      <c r="F5" s="101"/>
      <c r="G5" s="101"/>
      <c r="H5" s="101"/>
      <c r="I5" s="101"/>
      <c r="J5" s="101"/>
    </row>
    <row r="6" spans="1:10" ht="59.25" customHeight="1" x14ac:dyDescent="0.25">
      <c r="A6" s="100"/>
      <c r="B6" s="101"/>
      <c r="C6" s="100"/>
      <c r="D6" s="103"/>
      <c r="E6" s="52">
        <v>2016</v>
      </c>
      <c r="F6" s="52">
        <v>2017</v>
      </c>
      <c r="G6" s="52">
        <v>2018</v>
      </c>
      <c r="H6" s="52">
        <v>2019</v>
      </c>
      <c r="I6" s="52">
        <v>2020</v>
      </c>
      <c r="J6" s="54" t="s">
        <v>53</v>
      </c>
    </row>
    <row r="7" spans="1:10" x14ac:dyDescent="0.25">
      <c r="A7" s="52">
        <v>1</v>
      </c>
      <c r="B7" s="52">
        <v>2</v>
      </c>
      <c r="C7" s="52">
        <v>3</v>
      </c>
      <c r="D7" s="52">
        <v>4</v>
      </c>
      <c r="E7" s="52">
        <v>5</v>
      </c>
      <c r="F7" s="52">
        <v>6</v>
      </c>
      <c r="G7" s="52">
        <v>7</v>
      </c>
      <c r="H7" s="52">
        <v>8</v>
      </c>
      <c r="I7" s="52">
        <v>9</v>
      </c>
      <c r="J7" s="52">
        <v>10</v>
      </c>
    </row>
    <row r="8" spans="1:10" ht="30" customHeight="1" x14ac:dyDescent="0.25">
      <c r="A8" s="52">
        <v>1</v>
      </c>
      <c r="B8" s="52" t="s">
        <v>55</v>
      </c>
      <c r="C8" s="52" t="s">
        <v>56</v>
      </c>
      <c r="D8" s="57">
        <v>5126</v>
      </c>
      <c r="E8" s="57">
        <v>6300</v>
      </c>
      <c r="F8" s="57">
        <v>7000</v>
      </c>
      <c r="G8" s="57">
        <v>7200</v>
      </c>
      <c r="H8" s="57">
        <v>7400</v>
      </c>
      <c r="I8" s="57">
        <v>7600</v>
      </c>
      <c r="J8" s="57">
        <v>7600</v>
      </c>
    </row>
    <row r="9" spans="1:10" ht="54" customHeight="1" x14ac:dyDescent="0.25">
      <c r="A9" s="52">
        <v>2</v>
      </c>
      <c r="B9" s="52" t="s">
        <v>58</v>
      </c>
      <c r="C9" s="52" t="s">
        <v>59</v>
      </c>
      <c r="D9" s="58">
        <f>D10/D11*100</f>
        <v>1.715686274509804</v>
      </c>
      <c r="E9" s="58">
        <f t="shared" ref="E9:J9" si="0">E10/E11*100</f>
        <v>2.3104693140794224</v>
      </c>
      <c r="F9" s="58">
        <f t="shared" si="0"/>
        <v>2.5384615384615383</v>
      </c>
      <c r="G9" s="58">
        <f t="shared" si="0"/>
        <v>2.8000000000000003</v>
      </c>
      <c r="H9" s="58">
        <f t="shared" si="0"/>
        <v>2.96</v>
      </c>
      <c r="I9" s="58">
        <f t="shared" si="0"/>
        <v>2.96</v>
      </c>
      <c r="J9" s="58">
        <f t="shared" si="0"/>
        <v>2.96</v>
      </c>
    </row>
    <row r="10" spans="1:10" ht="30" customHeight="1" x14ac:dyDescent="0.25">
      <c r="A10" s="55" t="s">
        <v>60</v>
      </c>
      <c r="B10" s="53" t="s">
        <v>62</v>
      </c>
      <c r="C10" s="53" t="s">
        <v>63</v>
      </c>
      <c r="D10" s="59">
        <v>21</v>
      </c>
      <c r="E10" s="59">
        <v>32</v>
      </c>
      <c r="F10" s="59">
        <v>33</v>
      </c>
      <c r="G10" s="59">
        <v>35</v>
      </c>
      <c r="H10" s="59">
        <v>37</v>
      </c>
      <c r="I10" s="59">
        <v>37</v>
      </c>
      <c r="J10" s="59">
        <v>37</v>
      </c>
    </row>
    <row r="11" spans="1:10" ht="24.75" customHeight="1" x14ac:dyDescent="0.25">
      <c r="A11" s="55" t="s">
        <v>61</v>
      </c>
      <c r="B11" s="53" t="s">
        <v>64</v>
      </c>
      <c r="C11" s="53" t="s">
        <v>63</v>
      </c>
      <c r="D11" s="59">
        <v>1224</v>
      </c>
      <c r="E11" s="59">
        <v>1385</v>
      </c>
      <c r="F11" s="59">
        <v>1300</v>
      </c>
      <c r="G11" s="59">
        <v>1250</v>
      </c>
      <c r="H11" s="59">
        <v>1250</v>
      </c>
      <c r="I11" s="59">
        <v>1250</v>
      </c>
      <c r="J11" s="59">
        <v>1250</v>
      </c>
    </row>
    <row r="12" spans="1:10" ht="63" customHeight="1" x14ac:dyDescent="0.25">
      <c r="A12" s="52">
        <v>3</v>
      </c>
      <c r="B12" s="52" t="s">
        <v>65</v>
      </c>
      <c r="C12" s="52" t="s">
        <v>59</v>
      </c>
      <c r="D12" s="60">
        <v>0</v>
      </c>
      <c r="E12" s="58">
        <f>E13/E14*100</f>
        <v>37.632821723730814</v>
      </c>
      <c r="F12" s="58">
        <f t="shared" ref="F12:J12" si="1">F13/F14*100</f>
        <v>38.370720188902006</v>
      </c>
      <c r="G12" s="58">
        <f t="shared" si="1"/>
        <v>39.108618654073204</v>
      </c>
      <c r="H12" s="58">
        <f t="shared" si="1"/>
        <v>39.108618654073204</v>
      </c>
      <c r="I12" s="58">
        <f t="shared" si="1"/>
        <v>39.108618654073204</v>
      </c>
      <c r="J12" s="58">
        <f t="shared" si="1"/>
        <v>39.108618654073204</v>
      </c>
    </row>
    <row r="13" spans="1:10" ht="30" customHeight="1" x14ac:dyDescent="0.25">
      <c r="A13" s="55" t="s">
        <v>68</v>
      </c>
      <c r="B13" s="53" t="s">
        <v>66</v>
      </c>
      <c r="C13" s="53" t="s">
        <v>63</v>
      </c>
      <c r="D13" s="59">
        <v>0</v>
      </c>
      <c r="E13" s="61">
        <v>2550</v>
      </c>
      <c r="F13" s="61">
        <v>2600</v>
      </c>
      <c r="G13" s="61">
        <v>2650</v>
      </c>
      <c r="H13" s="61">
        <v>2650</v>
      </c>
      <c r="I13" s="61">
        <v>2650</v>
      </c>
      <c r="J13" s="61">
        <v>2650</v>
      </c>
    </row>
    <row r="14" spans="1:10" ht="24" customHeight="1" x14ac:dyDescent="0.25">
      <c r="A14" s="55" t="s">
        <v>69</v>
      </c>
      <c r="B14" s="53" t="s">
        <v>67</v>
      </c>
      <c r="C14" s="53" t="s">
        <v>63</v>
      </c>
      <c r="D14" s="61">
        <v>6047</v>
      </c>
      <c r="E14" s="61">
        <v>6776</v>
      </c>
      <c r="F14" s="61">
        <v>6776</v>
      </c>
      <c r="G14" s="61">
        <v>6776</v>
      </c>
      <c r="H14" s="61">
        <v>6776</v>
      </c>
      <c r="I14" s="61">
        <v>6776</v>
      </c>
      <c r="J14" s="61">
        <v>6776</v>
      </c>
    </row>
    <row r="15" spans="1:10" s="56" customFormat="1" ht="33" customHeight="1" x14ac:dyDescent="0.25">
      <c r="A15" s="52">
        <v>4</v>
      </c>
      <c r="B15" s="52" t="s">
        <v>70</v>
      </c>
      <c r="C15" s="52" t="s">
        <v>59</v>
      </c>
      <c r="D15" s="58">
        <f>D16/D17%</f>
        <v>12.903225806451612</v>
      </c>
      <c r="E15" s="58">
        <f>E16/E17*100</f>
        <v>20</v>
      </c>
      <c r="F15" s="58">
        <f t="shared" ref="F15:J15" si="2">F16/F17%</f>
        <v>20</v>
      </c>
      <c r="G15" s="58">
        <f t="shared" si="2"/>
        <v>20</v>
      </c>
      <c r="H15" s="58">
        <f t="shared" si="2"/>
        <v>20</v>
      </c>
      <c r="I15" s="58">
        <f t="shared" si="2"/>
        <v>20</v>
      </c>
      <c r="J15" s="58">
        <f t="shared" si="2"/>
        <v>20</v>
      </c>
    </row>
    <row r="16" spans="1:10" ht="22.5" customHeight="1" x14ac:dyDescent="0.25">
      <c r="A16" s="55" t="s">
        <v>73</v>
      </c>
      <c r="B16" s="53" t="s">
        <v>71</v>
      </c>
      <c r="C16" s="53" t="s">
        <v>63</v>
      </c>
      <c r="D16" s="59">
        <v>20</v>
      </c>
      <c r="E16" s="59">
        <v>31</v>
      </c>
      <c r="F16" s="59">
        <v>31</v>
      </c>
      <c r="G16" s="59">
        <v>30</v>
      </c>
      <c r="H16" s="59">
        <v>29</v>
      </c>
      <c r="I16" s="59">
        <v>29</v>
      </c>
      <c r="J16" s="59">
        <v>29</v>
      </c>
    </row>
    <row r="17" spans="1:10" ht="24" customHeight="1" x14ac:dyDescent="0.25">
      <c r="A17" s="55" t="s">
        <v>74</v>
      </c>
      <c r="B17" s="53" t="s">
        <v>72</v>
      </c>
      <c r="C17" s="53" t="s">
        <v>63</v>
      </c>
      <c r="D17" s="59">
        <v>155</v>
      </c>
      <c r="E17" s="59">
        <v>155</v>
      </c>
      <c r="F17" s="59">
        <v>155</v>
      </c>
      <c r="G17" s="59">
        <v>150</v>
      </c>
      <c r="H17" s="59">
        <v>145</v>
      </c>
      <c r="I17" s="59">
        <v>145</v>
      </c>
      <c r="J17" s="59">
        <v>145</v>
      </c>
    </row>
  </sheetData>
  <mergeCells count="5">
    <mergeCell ref="A5:A6"/>
    <mergeCell ref="B5:B6"/>
    <mergeCell ref="E5:J5"/>
    <mergeCell ref="C5:C6"/>
    <mergeCell ref="D5:D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по доведенным предельным объема</vt:lpstr>
      <vt:lpstr>целевые</vt:lpstr>
      <vt:lpstr>'по доведенным предельным объема'!Заголовки_для_печати</vt:lpstr>
      <vt:lpstr>целевые!Заголовки_для_печати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2016-11-09T11:16:08Z</dcterms:modified>
</cp:coreProperties>
</file>